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оплата" sheetId="4" r:id="rId1"/>
    <sheet name="Лист1" sheetId="2" r:id="rId2"/>
    <sheet name="Лист2" sheetId="3" r:id="rId3"/>
    <sheet name="Лист3" sheetId="5" r:id="rId4"/>
  </sheets>
  <calcPr calcId="124519"/>
</workbook>
</file>

<file path=xl/calcChain.xml><?xml version="1.0" encoding="utf-8"?>
<calcChain xmlns="http://schemas.openxmlformats.org/spreadsheetml/2006/main">
  <c r="F13" i="4"/>
  <c r="F12"/>
  <c r="F9"/>
  <c r="F7"/>
  <c r="F11"/>
  <c r="I11" s="1"/>
  <c r="G15" i="5"/>
  <c r="F15"/>
  <c r="E15" s="1"/>
  <c r="D15"/>
  <c r="G14"/>
  <c r="F14"/>
  <c r="E14" s="1"/>
  <c r="D14"/>
  <c r="G13"/>
  <c r="F13"/>
  <c r="E13" s="1"/>
  <c r="D13"/>
  <c r="G12"/>
  <c r="F12"/>
  <c r="E12" s="1"/>
  <c r="D12"/>
  <c r="G11"/>
  <c r="F11"/>
  <c r="E11" s="1"/>
  <c r="D11"/>
  <c r="G10"/>
  <c r="F10"/>
  <c r="E10" s="1"/>
  <c r="D10"/>
  <c r="G9"/>
  <c r="F9"/>
  <c r="E9" s="1"/>
  <c r="D9"/>
  <c r="G8"/>
  <c r="F8"/>
  <c r="E8" s="1"/>
  <c r="D8"/>
  <c r="G7"/>
  <c r="F7"/>
  <c r="E7" s="1"/>
  <c r="D7"/>
  <c r="G6"/>
  <c r="F6"/>
  <c r="E6" s="1"/>
  <c r="D6"/>
  <c r="G5"/>
  <c r="F5"/>
  <c r="E5" s="1"/>
  <c r="D5"/>
  <c r="I4"/>
  <c r="H4"/>
  <c r="G4"/>
  <c r="F4"/>
  <c r="D4"/>
  <c r="C4"/>
  <c r="H13" i="4"/>
  <c r="K13" s="1"/>
  <c r="G4"/>
  <c r="I6"/>
  <c r="I7"/>
  <c r="I8"/>
  <c r="I9"/>
  <c r="I10"/>
  <c r="I12"/>
  <c r="I13"/>
  <c r="I14"/>
  <c r="I15"/>
  <c r="J6"/>
  <c r="J7"/>
  <c r="J8"/>
  <c r="J9"/>
  <c r="J10"/>
  <c r="J11"/>
  <c r="J12"/>
  <c r="J13"/>
  <c r="J14"/>
  <c r="J15"/>
  <c r="J5"/>
  <c r="I5"/>
  <c r="H6"/>
  <c r="H7"/>
  <c r="K7" s="1"/>
  <c r="H8"/>
  <c r="K8" s="1"/>
  <c r="H9"/>
  <c r="K9" s="1"/>
  <c r="H10"/>
  <c r="K10" s="1"/>
  <c r="H11"/>
  <c r="K11" s="1"/>
  <c r="H12"/>
  <c r="K12" s="1"/>
  <c r="H14"/>
  <c r="K14" s="1"/>
  <c r="H15"/>
  <c r="K15" s="1"/>
  <c r="H5"/>
  <c r="K5" s="1"/>
  <c r="E6"/>
  <c r="E7"/>
  <c r="E8"/>
  <c r="E9"/>
  <c r="E10"/>
  <c r="E11"/>
  <c r="E12"/>
  <c r="E13"/>
  <c r="E14"/>
  <c r="E5"/>
  <c r="E4" s="1"/>
  <c r="D15"/>
  <c r="D14"/>
  <c r="D13"/>
  <c r="D12"/>
  <c r="D11"/>
  <c r="D10"/>
  <c r="D9"/>
  <c r="D8"/>
  <c r="D7"/>
  <c r="D6"/>
  <c r="D5"/>
  <c r="C4"/>
  <c r="C4" i="2"/>
  <c r="C35"/>
  <c r="C16"/>
  <c r="I4"/>
  <c r="D41"/>
  <c r="F41"/>
  <c r="G41"/>
  <c r="D15"/>
  <c r="F15"/>
  <c r="G15"/>
  <c r="D40"/>
  <c r="F40"/>
  <c r="G40"/>
  <c r="D39"/>
  <c r="F39"/>
  <c r="G39"/>
  <c r="D37"/>
  <c r="F37"/>
  <c r="G37"/>
  <c r="D38"/>
  <c r="F38"/>
  <c r="G38"/>
  <c r="G36"/>
  <c r="F36"/>
  <c r="D36"/>
  <c r="D31"/>
  <c r="F31"/>
  <c r="G31"/>
  <c r="C32"/>
  <c r="H35"/>
  <c r="H4"/>
  <c r="H16"/>
  <c r="H21"/>
  <c r="E4" i="5" l="1"/>
  <c r="J4" i="4"/>
  <c r="F4"/>
  <c r="H4"/>
  <c r="I4"/>
  <c r="K6"/>
  <c r="K4" s="1"/>
  <c r="D4"/>
  <c r="E15" i="2"/>
  <c r="E40"/>
  <c r="E39"/>
  <c r="E41"/>
  <c r="E31"/>
  <c r="E36"/>
  <c r="E38"/>
  <c r="E37"/>
  <c r="G34"/>
  <c r="F34"/>
  <c r="D34"/>
  <c r="H33"/>
  <c r="H32" s="1"/>
  <c r="H44" s="1"/>
  <c r="G33"/>
  <c r="G32" s="1"/>
  <c r="F33"/>
  <c r="F32" s="1"/>
  <c r="D33"/>
  <c r="D32" s="1"/>
  <c r="D8"/>
  <c r="F8"/>
  <c r="G8"/>
  <c r="D9"/>
  <c r="F9"/>
  <c r="G9"/>
  <c r="D10"/>
  <c r="F10"/>
  <c r="G10"/>
  <c r="D11"/>
  <c r="F11"/>
  <c r="G11"/>
  <c r="D12"/>
  <c r="F12"/>
  <c r="G12"/>
  <c r="D13"/>
  <c r="F13"/>
  <c r="G13"/>
  <c r="D42"/>
  <c r="F42"/>
  <c r="G42"/>
  <c r="D5"/>
  <c r="F5"/>
  <c r="G5"/>
  <c r="G14"/>
  <c r="F14"/>
  <c r="D14"/>
  <c r="E34" l="1"/>
  <c r="E13"/>
  <c r="E11"/>
  <c r="E9"/>
  <c r="E8"/>
  <c r="E14"/>
  <c r="E5"/>
  <c r="E42"/>
  <c r="E12"/>
  <c r="E10"/>
  <c r="E33"/>
  <c r="C21"/>
  <c r="C44" s="1"/>
  <c r="D6"/>
  <c r="F6"/>
  <c r="G6"/>
  <c r="G4" s="1"/>
  <c r="D7"/>
  <c r="F7"/>
  <c r="G7"/>
  <c r="G30"/>
  <c r="F30"/>
  <c r="D30"/>
  <c r="G25"/>
  <c r="F25"/>
  <c r="D25"/>
  <c r="D26"/>
  <c r="F26"/>
  <c r="G26"/>
  <c r="D29"/>
  <c r="F29"/>
  <c r="G29"/>
  <c r="D23"/>
  <c r="F23"/>
  <c r="G23"/>
  <c r="D24"/>
  <c r="F24"/>
  <c r="G24"/>
  <c r="D27"/>
  <c r="F27"/>
  <c r="G27"/>
  <c r="D28"/>
  <c r="F28"/>
  <c r="G28"/>
  <c r="G22"/>
  <c r="F22"/>
  <c r="D22"/>
  <c r="D20"/>
  <c r="F20"/>
  <c r="G20"/>
  <c r="D19"/>
  <c r="F19"/>
  <c r="G19"/>
  <c r="D18"/>
  <c r="F18"/>
  <c r="G18"/>
  <c r="G17"/>
  <c r="F17"/>
  <c r="F16" s="1"/>
  <c r="D17"/>
  <c r="D43"/>
  <c r="D35" s="1"/>
  <c r="F43"/>
  <c r="F35" s="1"/>
  <c r="G43"/>
  <c r="G35" s="1"/>
  <c r="D4" l="1"/>
  <c r="E30"/>
  <c r="F4"/>
  <c r="D16"/>
  <c r="G16"/>
  <c r="D21"/>
  <c r="E25"/>
  <c r="E22"/>
  <c r="E24"/>
  <c r="E32"/>
  <c r="E6"/>
  <c r="F21"/>
  <c r="G21"/>
  <c r="E7"/>
  <c r="E17"/>
  <c r="E18"/>
  <c r="E43"/>
  <c r="E35" s="1"/>
  <c r="E19"/>
  <c r="E20"/>
  <c r="E28"/>
  <c r="E27"/>
  <c r="E29"/>
  <c r="E26"/>
  <c r="E23"/>
  <c r="F44" l="1"/>
  <c r="D44"/>
  <c r="E4"/>
  <c r="E16"/>
  <c r="G44"/>
  <c r="E21"/>
  <c r="E44" l="1"/>
</calcChain>
</file>

<file path=xl/sharedStrings.xml><?xml version="1.0" encoding="utf-8"?>
<sst xmlns="http://schemas.openxmlformats.org/spreadsheetml/2006/main" count="208" uniqueCount="76">
  <si>
    <t>Наименование</t>
  </si>
  <si>
    <t>Всего</t>
  </si>
  <si>
    <t>№ п/п</t>
  </si>
  <si>
    <t>Усть-Кубинский район</t>
  </si>
  <si>
    <t>Стоимость, руб.</t>
  </si>
  <si>
    <t>Замена канализационной сети с.Никольское</t>
  </si>
  <si>
    <t xml:space="preserve">Проект "Народный бюджет" 2021 год </t>
  </si>
  <si>
    <t>Замена аварийного участка водопроводной сети ул.Пролетарская д.17 - ул. Спортивная</t>
  </si>
  <si>
    <t>Благоустройство общественной территории площадь "Историческая"</t>
  </si>
  <si>
    <t>Замена чугунного водопровода ул.Малая Профсоюзная, ул.Дачная, ул.Сосновая</t>
  </si>
  <si>
    <t>Замена аварийного участка водопроводной сети ул.Пролетарская от д.21 до д.47а</t>
  </si>
  <si>
    <t>м</t>
  </si>
  <si>
    <t>Замена дымовой трубы д.Марковская</t>
  </si>
  <si>
    <t>областной 70%</t>
  </si>
  <si>
    <t xml:space="preserve">местный 30% </t>
  </si>
  <si>
    <t>Богородское</t>
  </si>
  <si>
    <t>Строительство беседки д.Марковская</t>
  </si>
  <si>
    <t>Ремонт обелиска "Воинам-землякам, павшим в годы Великой отечественной войны 1941-1945 годы" в д.Марковская</t>
  </si>
  <si>
    <t>Одежда сцены и звуковое оборудование для Авксентьевского сельского дома культуры</t>
  </si>
  <si>
    <t>Снос аварийного дома в д.Марковская</t>
  </si>
  <si>
    <t>Высоковское</t>
  </si>
  <si>
    <t>Комната старины</t>
  </si>
  <si>
    <t>Адресное хозяйство</t>
  </si>
  <si>
    <t>Никто не забыт</t>
  </si>
  <si>
    <t>Твердые коммунальные отходы - 1</t>
  </si>
  <si>
    <t>пожарная безопасность -2</t>
  </si>
  <si>
    <t>Массовый отдых граждан</t>
  </si>
  <si>
    <t>пожарная безопасность -1</t>
  </si>
  <si>
    <t>Памятник участникам ВОВ</t>
  </si>
  <si>
    <t>Троицкое</t>
  </si>
  <si>
    <t>юр. лица</t>
  </si>
  <si>
    <t>физ.лица 5%</t>
  </si>
  <si>
    <t>Ремонт тепловых сетей от ул.Набережной, д.6 (Сбербанк) до д.10</t>
  </si>
  <si>
    <t>Ремонт тепловых сетей от ул.Набережная д. 12  до  ул. Коммунаров д.12</t>
  </si>
  <si>
    <t>Устройство трубного колодца в мкр.Лесозавод</t>
  </si>
  <si>
    <t>Замена водопроводной сети к дому №13 по улице Яковлева</t>
  </si>
  <si>
    <t>Водопроводная сеть  ул.Подлесная</t>
  </si>
  <si>
    <t>Твердые коммунальные отходы - 2</t>
  </si>
  <si>
    <t>Благоустройство общественной территории "Купеческий дворик" (2 этап)</t>
  </si>
  <si>
    <t>Благоустройство родника, как памятника природы, а также кратковременного отдыха и туризма</t>
  </si>
  <si>
    <t>Обустройство пожарных водоисточников</t>
  </si>
  <si>
    <t>Устьянское</t>
  </si>
  <si>
    <t>Итого 2021 год</t>
  </si>
  <si>
    <t>-</t>
  </si>
  <si>
    <t>Уличное освещение</t>
  </si>
  <si>
    <t>Уборка старых деревьев с территории общественно-значимых мест в с.Устье (мкр.Лесозавод)</t>
  </si>
  <si>
    <t>Строительство уличной сцены в с.Никольское</t>
  </si>
  <si>
    <t>Строительство беседки в с.Богослово</t>
  </si>
  <si>
    <t>Строительство беседки в с.Заднее</t>
  </si>
  <si>
    <t>Строительство беседки в с. Устье (мкр.Лесозавод)</t>
  </si>
  <si>
    <t>Приобретение и доставка ЖБ колец в д.Королиха</t>
  </si>
  <si>
    <t>Строительство мостика(причала) в д.Стафилово</t>
  </si>
  <si>
    <t>35 проектов</t>
  </si>
  <si>
    <t>август</t>
  </si>
  <si>
    <t>июнь</t>
  </si>
  <si>
    <t>май</t>
  </si>
  <si>
    <t>Ожидаемый срок реализаци проекта</t>
  </si>
  <si>
    <t>6 месяцев</t>
  </si>
  <si>
    <t>2 месяца</t>
  </si>
  <si>
    <t>5 месяцев</t>
  </si>
  <si>
    <t>Планируемая дата завершения работ</t>
  </si>
  <si>
    <t>3 месяца</t>
  </si>
  <si>
    <t>3 месяца 20 дней</t>
  </si>
  <si>
    <t>4 месяца</t>
  </si>
  <si>
    <t>работы завершены</t>
  </si>
  <si>
    <t>сентябрь</t>
  </si>
  <si>
    <t>сентябрь-октябрь</t>
  </si>
  <si>
    <t>1 месяц</t>
  </si>
  <si>
    <t>октябрь</t>
  </si>
  <si>
    <t>ноябрь</t>
  </si>
  <si>
    <t>обл</t>
  </si>
  <si>
    <t>всего</t>
  </si>
  <si>
    <t>местный</t>
  </si>
  <si>
    <t>Профинансировано</t>
  </si>
  <si>
    <t>Осталось профинансировать</t>
  </si>
  <si>
    <t>11 проектов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</si>
</sst>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left" vertical="center"/>
    </xf>
    <xf numFmtId="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/>
    <xf numFmtId="4" fontId="1" fillId="0" borderId="1" xfId="0" applyNumberFormat="1" applyFont="1" applyBorder="1" applyAlignment="1">
      <alignment horizontal="left" vertical="top"/>
    </xf>
    <xf numFmtId="1" fontId="1" fillId="0" borderId="5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left" vertical="center"/>
    </xf>
    <xf numFmtId="4" fontId="0" fillId="0" borderId="6" xfId="0" applyNumberFormat="1" applyFont="1" applyBorder="1" applyAlignment="1">
      <alignment horizontal="left" vertical="center"/>
    </xf>
    <xf numFmtId="4" fontId="0" fillId="0" borderId="1" xfId="0" applyNumberFormat="1" applyFill="1" applyBorder="1"/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justify"/>
    </xf>
    <xf numFmtId="4" fontId="4" fillId="0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3" fillId="0" borderId="1" xfId="0" applyFont="1" applyBorder="1" applyAlignment="1">
      <alignment horizontal="justify"/>
    </xf>
    <xf numFmtId="4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0" fillId="2" borderId="2" xfId="0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4" fontId="0" fillId="2" borderId="1" xfId="0" applyNumberFormat="1" applyFill="1" applyBorder="1"/>
    <xf numFmtId="4" fontId="0" fillId="2" borderId="6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justify"/>
    </xf>
    <xf numFmtId="4" fontId="4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4" fontId="0" fillId="2" borderId="1" xfId="0" applyNumberFormat="1" applyFill="1" applyBorder="1" applyAlignment="1">
      <alignment horizontal="left" vertical="top"/>
    </xf>
    <xf numFmtId="4" fontId="0" fillId="2" borderId="1" xfId="0" applyNumberFormat="1" applyFont="1" applyFill="1" applyBorder="1" applyAlignment="1">
      <alignment horizontal="left" vertical="top"/>
    </xf>
    <xf numFmtId="14" fontId="0" fillId="0" borderId="0" xfId="0" applyNumberFormat="1" applyFill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top" wrapText="1"/>
    </xf>
    <xf numFmtId="0" fontId="0" fillId="0" borderId="3" xfId="0" applyBorder="1" applyAlignment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topLeftCell="B1" workbookViewId="0">
      <selection activeCell="B15" sqref="B15"/>
    </sheetView>
  </sheetViews>
  <sheetFormatPr defaultRowHeight="15"/>
  <cols>
    <col min="1" max="1" width="5" customWidth="1"/>
    <col min="2" max="2" width="54.5703125" customWidth="1"/>
    <col min="3" max="3" width="14.140625" customWidth="1"/>
    <col min="4" max="4" width="12" customWidth="1"/>
    <col min="5" max="5" width="11.28515625" customWidth="1"/>
    <col min="6" max="7" width="12.5703125" customWidth="1"/>
    <col min="8" max="8" width="13.7109375" customWidth="1"/>
    <col min="9" max="9" width="13.140625" customWidth="1"/>
    <col min="10" max="10" width="11.5703125" customWidth="1"/>
    <col min="11" max="11" width="11.42578125" customWidth="1"/>
    <col min="12" max="12" width="10.140625" bestFit="1" customWidth="1"/>
  </cols>
  <sheetData>
    <row r="1" spans="1:12">
      <c r="A1" s="77" t="s">
        <v>6</v>
      </c>
      <c r="B1" s="77"/>
      <c r="C1" s="77"/>
      <c r="D1" s="77"/>
      <c r="E1" s="77"/>
    </row>
    <row r="2" spans="1:12" ht="15" customHeight="1">
      <c r="A2" s="78" t="s">
        <v>2</v>
      </c>
      <c r="B2" s="80" t="s">
        <v>0</v>
      </c>
      <c r="C2" s="82" t="s">
        <v>4</v>
      </c>
      <c r="D2" s="83"/>
      <c r="E2" s="83"/>
      <c r="F2" s="74" t="s">
        <v>73</v>
      </c>
      <c r="G2" s="75"/>
      <c r="H2" s="76"/>
      <c r="I2" s="74" t="s">
        <v>74</v>
      </c>
      <c r="J2" s="75"/>
      <c r="K2" s="76"/>
    </row>
    <row r="3" spans="1:12" ht="30">
      <c r="A3" s="79"/>
      <c r="B3" s="81"/>
      <c r="C3" s="2" t="s">
        <v>1</v>
      </c>
      <c r="D3" s="2" t="s">
        <v>13</v>
      </c>
      <c r="E3" s="2" t="s">
        <v>14</v>
      </c>
      <c r="F3" s="40" t="s">
        <v>70</v>
      </c>
      <c r="G3" s="40" t="s">
        <v>72</v>
      </c>
      <c r="H3" s="41" t="s">
        <v>71</v>
      </c>
      <c r="I3" s="40" t="s">
        <v>70</v>
      </c>
      <c r="J3" s="40" t="s">
        <v>72</v>
      </c>
      <c r="K3" s="41" t="s">
        <v>71</v>
      </c>
    </row>
    <row r="4" spans="1:12">
      <c r="A4" s="72" t="s">
        <v>3</v>
      </c>
      <c r="B4" s="73"/>
      <c r="C4" s="7">
        <f>SUM(C5:C15)</f>
        <v>6637212.2700000005</v>
      </c>
      <c r="D4" s="7">
        <f t="shared" ref="D4" si="0">SUM(D5:D15)</f>
        <v>4646048.5889999997</v>
      </c>
      <c r="E4" s="7">
        <f>E5+E6+E7+E8+E9+E10+E11+E12+E13+E14+E15</f>
        <v>1991163.6809999999</v>
      </c>
      <c r="F4" s="7">
        <f t="shared" ref="F4:K4" si="1">F5+F6+F7+F8+F9+F10+F11+F12+F13+F14+F15</f>
        <v>4646048.5819999995</v>
      </c>
      <c r="G4" s="7">
        <f t="shared" si="1"/>
        <v>844754.54</v>
      </c>
      <c r="H4" s="7">
        <f t="shared" si="1"/>
        <v>5490803.1219999995</v>
      </c>
      <c r="I4" s="7">
        <f t="shared" si="1"/>
        <v>7.0000000996515155E-3</v>
      </c>
      <c r="J4" s="7">
        <f t="shared" si="1"/>
        <v>1146409.1410000001</v>
      </c>
      <c r="K4" s="7">
        <f t="shared" si="1"/>
        <v>1146409.148</v>
      </c>
    </row>
    <row r="5" spans="1:12" ht="17.25" customHeight="1">
      <c r="A5" s="35">
        <v>1</v>
      </c>
      <c r="B5" s="58" t="s">
        <v>5</v>
      </c>
      <c r="C5" s="59">
        <v>85865.72</v>
      </c>
      <c r="D5" s="60">
        <f t="shared" ref="D5:D14" si="2">C5/100*70</f>
        <v>60106.004000000001</v>
      </c>
      <c r="E5" s="60">
        <f>C5/100*30</f>
        <v>25759.716</v>
      </c>
      <c r="F5" s="61">
        <v>60106</v>
      </c>
      <c r="G5" s="61">
        <v>25759.72</v>
      </c>
      <c r="H5" s="61">
        <f>F5+G5</f>
        <v>85865.72</v>
      </c>
      <c r="I5" s="62">
        <f>D5-F5</f>
        <v>4.0000000008149073E-3</v>
      </c>
      <c r="J5" s="62">
        <f>E5-G5</f>
        <v>-4.0000000008149073E-3</v>
      </c>
      <c r="K5" s="62">
        <f>C5-H5</f>
        <v>0</v>
      </c>
    </row>
    <row r="6" spans="1:12" s="33" customFormat="1" ht="30" customHeight="1">
      <c r="A6" s="4">
        <v>2</v>
      </c>
      <c r="B6" s="58" t="s">
        <v>35</v>
      </c>
      <c r="C6" s="59">
        <v>42676.23</v>
      </c>
      <c r="D6" s="60">
        <f t="shared" si="2"/>
        <v>29873.361000000004</v>
      </c>
      <c r="E6" s="60">
        <f t="shared" ref="E6:E14" si="3">C6/100*30</f>
        <v>12802.869000000001</v>
      </c>
      <c r="F6" s="61">
        <v>29873.360000000001</v>
      </c>
      <c r="G6" s="61">
        <v>12802.87</v>
      </c>
      <c r="H6" s="61">
        <f t="shared" ref="H6:H15" si="4">F6+G6</f>
        <v>42676.23</v>
      </c>
      <c r="I6" s="62">
        <f t="shared" ref="I6:I15" si="5">D6-F6</f>
        <v>1.0000000038417056E-3</v>
      </c>
      <c r="J6" s="62">
        <f t="shared" ref="J6:J15" si="6">E6-G6</f>
        <v>-1.0000000002037268E-3</v>
      </c>
      <c r="K6" s="62">
        <f t="shared" ref="K6:K15" si="7">C6-H6</f>
        <v>0</v>
      </c>
    </row>
    <row r="7" spans="1:12" s="33" customFormat="1" ht="33.75" customHeight="1">
      <c r="A7" s="4">
        <v>3</v>
      </c>
      <c r="B7" s="15" t="s">
        <v>9</v>
      </c>
      <c r="C7" s="11">
        <v>997000</v>
      </c>
      <c r="D7" s="12">
        <f t="shared" si="2"/>
        <v>697900</v>
      </c>
      <c r="E7" s="8">
        <f t="shared" si="3"/>
        <v>299100</v>
      </c>
      <c r="F7" s="55">
        <f>250000+447900</f>
        <v>697900</v>
      </c>
      <c r="G7" s="55"/>
      <c r="H7" s="16">
        <f t="shared" si="4"/>
        <v>697900</v>
      </c>
      <c r="I7" s="56">
        <f t="shared" si="5"/>
        <v>0</v>
      </c>
      <c r="J7" s="56">
        <f t="shared" si="6"/>
        <v>299100</v>
      </c>
      <c r="K7" s="56">
        <f t="shared" si="7"/>
        <v>299100</v>
      </c>
    </row>
    <row r="8" spans="1:12" s="33" customFormat="1" ht="34.5" customHeight="1">
      <c r="A8" s="4">
        <v>4</v>
      </c>
      <c r="B8" s="58" t="s">
        <v>7</v>
      </c>
      <c r="C8" s="59">
        <v>1211709.76</v>
      </c>
      <c r="D8" s="63">
        <f t="shared" si="2"/>
        <v>848196.83200000005</v>
      </c>
      <c r="E8" s="60">
        <f t="shared" si="3"/>
        <v>363512.92800000001</v>
      </c>
      <c r="F8" s="64">
        <v>848196.83</v>
      </c>
      <c r="G8" s="64">
        <v>363512.93</v>
      </c>
      <c r="H8" s="61">
        <f t="shared" si="4"/>
        <v>1211709.76</v>
      </c>
      <c r="I8" s="62">
        <f t="shared" si="5"/>
        <v>2.0000000949949026E-3</v>
      </c>
      <c r="J8" s="62">
        <f t="shared" si="6"/>
        <v>-1.9999999785795808E-3</v>
      </c>
      <c r="K8" s="62">
        <f t="shared" si="7"/>
        <v>0</v>
      </c>
    </row>
    <row r="9" spans="1:12" s="33" customFormat="1" ht="33.75" customHeight="1">
      <c r="A9" s="4">
        <v>5</v>
      </c>
      <c r="B9" s="15" t="s">
        <v>10</v>
      </c>
      <c r="C9" s="11">
        <v>1092168.03</v>
      </c>
      <c r="D9" s="29">
        <f t="shared" si="2"/>
        <v>764517.62100000004</v>
      </c>
      <c r="E9" s="8">
        <f t="shared" si="3"/>
        <v>327650.40899999999</v>
      </c>
      <c r="F9" s="55">
        <f>250000+514517.62</f>
        <v>764517.62</v>
      </c>
      <c r="G9" s="55"/>
      <c r="H9" s="16">
        <f t="shared" si="4"/>
        <v>764517.62</v>
      </c>
      <c r="I9" s="56">
        <f t="shared" si="5"/>
        <v>1.0000000474974513E-3</v>
      </c>
      <c r="J9" s="56">
        <f t="shared" si="6"/>
        <v>327650.40899999999</v>
      </c>
      <c r="K9" s="56">
        <f t="shared" si="7"/>
        <v>327650.41000000003</v>
      </c>
    </row>
    <row r="10" spans="1:12" s="33" customFormat="1" ht="34.5" customHeight="1">
      <c r="A10" s="4">
        <v>6</v>
      </c>
      <c r="B10" s="65" t="s">
        <v>36</v>
      </c>
      <c r="C10" s="59">
        <v>601752.56999999995</v>
      </c>
      <c r="D10" s="63">
        <f t="shared" si="2"/>
        <v>421226.79899999994</v>
      </c>
      <c r="E10" s="60">
        <f t="shared" si="3"/>
        <v>180525.77099999998</v>
      </c>
      <c r="F10" s="64">
        <v>421226.8</v>
      </c>
      <c r="G10" s="64">
        <v>180525.77</v>
      </c>
      <c r="H10" s="61">
        <f t="shared" si="4"/>
        <v>601752.56999999995</v>
      </c>
      <c r="I10" s="62">
        <f t="shared" si="5"/>
        <v>-1.0000000474974513E-3</v>
      </c>
      <c r="J10" s="62">
        <f t="shared" si="6"/>
        <v>9.9999998928979039E-4</v>
      </c>
      <c r="K10" s="62">
        <f t="shared" si="7"/>
        <v>0</v>
      </c>
    </row>
    <row r="11" spans="1:12" s="33" customFormat="1" ht="28.5" customHeight="1">
      <c r="A11" s="4">
        <v>7</v>
      </c>
      <c r="B11" s="15" t="s">
        <v>12</v>
      </c>
      <c r="C11" s="11">
        <v>521844.16</v>
      </c>
      <c r="D11" s="29">
        <f t="shared" si="2"/>
        <v>365290.91200000001</v>
      </c>
      <c r="E11" s="8">
        <f t="shared" si="3"/>
        <v>156553.24799999999</v>
      </c>
      <c r="F11" s="31">
        <f>D11</f>
        <v>365290.91200000001</v>
      </c>
      <c r="G11" s="54">
        <v>156553.25</v>
      </c>
      <c r="H11" s="16">
        <f t="shared" si="4"/>
        <v>521844.16200000001</v>
      </c>
      <c r="I11" s="56">
        <f t="shared" si="5"/>
        <v>0</v>
      </c>
      <c r="J11" s="56">
        <f t="shared" si="6"/>
        <v>-2.0000000076834112E-3</v>
      </c>
      <c r="K11" s="56">
        <f t="shared" si="7"/>
        <v>-2.0000000367872417E-3</v>
      </c>
      <c r="L11" s="71">
        <v>44468</v>
      </c>
    </row>
    <row r="12" spans="1:12" s="33" customFormat="1" ht="31.5" customHeight="1">
      <c r="A12" s="4">
        <v>8</v>
      </c>
      <c r="B12" s="50" t="s">
        <v>32</v>
      </c>
      <c r="C12" s="11">
        <v>848281.4</v>
      </c>
      <c r="D12" s="29">
        <f t="shared" si="2"/>
        <v>593796.98</v>
      </c>
      <c r="E12" s="8">
        <f t="shared" si="3"/>
        <v>254484.42</v>
      </c>
      <c r="F12" s="55">
        <f>490214.8+103582.18</f>
        <v>593796.98</v>
      </c>
      <c r="G12" s="55"/>
      <c r="H12" s="16">
        <f t="shared" si="4"/>
        <v>593796.98</v>
      </c>
      <c r="I12" s="56">
        <f t="shared" si="5"/>
        <v>0</v>
      </c>
      <c r="J12" s="56">
        <f t="shared" si="6"/>
        <v>254484.42</v>
      </c>
      <c r="K12" s="56">
        <f t="shared" si="7"/>
        <v>254484.42000000004</v>
      </c>
    </row>
    <row r="13" spans="1:12" s="33" customFormat="1" ht="31.5" customHeight="1">
      <c r="A13" s="4">
        <v>9</v>
      </c>
      <c r="B13" s="15" t="s">
        <v>33</v>
      </c>
      <c r="C13" s="11">
        <v>883914.4</v>
      </c>
      <c r="D13" s="29">
        <f t="shared" si="2"/>
        <v>618740.08000000007</v>
      </c>
      <c r="E13" s="8">
        <f t="shared" si="3"/>
        <v>265174.32</v>
      </c>
      <c r="F13" s="55">
        <f>536446.6+82293.48</f>
        <v>618740.07999999996</v>
      </c>
      <c r="G13" s="55"/>
      <c r="H13" s="16">
        <f t="shared" si="4"/>
        <v>618740.07999999996</v>
      </c>
      <c r="I13" s="56">
        <f t="shared" si="5"/>
        <v>0</v>
      </c>
      <c r="J13" s="56">
        <f t="shared" si="6"/>
        <v>265174.32</v>
      </c>
      <c r="K13" s="56">
        <f t="shared" si="7"/>
        <v>265174.32000000007</v>
      </c>
    </row>
    <row r="14" spans="1:12" s="33" customFormat="1" ht="22.5" customHeight="1">
      <c r="A14" s="4">
        <v>10</v>
      </c>
      <c r="B14" s="66" t="s">
        <v>34</v>
      </c>
      <c r="C14" s="67">
        <v>334000</v>
      </c>
      <c r="D14" s="60">
        <f t="shared" si="2"/>
        <v>233800</v>
      </c>
      <c r="E14" s="60">
        <f t="shared" si="3"/>
        <v>100200</v>
      </c>
      <c r="F14" s="61">
        <v>233800</v>
      </c>
      <c r="G14" s="61">
        <v>100200</v>
      </c>
      <c r="H14" s="61">
        <f t="shared" si="4"/>
        <v>334000</v>
      </c>
      <c r="I14" s="62">
        <f t="shared" si="5"/>
        <v>0</v>
      </c>
      <c r="J14" s="62">
        <f t="shared" si="6"/>
        <v>0</v>
      </c>
      <c r="K14" s="62">
        <f t="shared" si="7"/>
        <v>0</v>
      </c>
    </row>
    <row r="15" spans="1:12" s="33" customFormat="1" ht="22.5" customHeight="1">
      <c r="A15" s="4">
        <v>11</v>
      </c>
      <c r="B15" s="68" t="s">
        <v>50</v>
      </c>
      <c r="C15" s="69">
        <v>18000</v>
      </c>
      <c r="D15" s="70">
        <f>C15/100*70</f>
        <v>12600</v>
      </c>
      <c r="E15" s="60">
        <v>5400</v>
      </c>
      <c r="F15" s="61">
        <v>12600</v>
      </c>
      <c r="G15" s="61">
        <v>5400</v>
      </c>
      <c r="H15" s="61">
        <f t="shared" si="4"/>
        <v>18000</v>
      </c>
      <c r="I15" s="62">
        <f t="shared" si="5"/>
        <v>0</v>
      </c>
      <c r="J15" s="62">
        <f t="shared" si="6"/>
        <v>0</v>
      </c>
      <c r="K15" s="62">
        <f t="shared" si="7"/>
        <v>0</v>
      </c>
    </row>
    <row r="16" spans="1:12">
      <c r="F16" s="57"/>
    </row>
  </sheetData>
  <mergeCells count="7">
    <mergeCell ref="A4:B4"/>
    <mergeCell ref="F2:H2"/>
    <mergeCell ref="I2:K2"/>
    <mergeCell ref="A1:E1"/>
    <mergeCell ref="A2:A3"/>
    <mergeCell ref="B2:B3"/>
    <mergeCell ref="C2:E2"/>
  </mergeCells>
  <pageMargins left="0.6692913385826772" right="0.51181102362204722" top="0.39370078740157483" bottom="0.27559055118110237" header="0.27559055118110237" footer="0.43307086614173229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sqref="A1:XFD1048576"/>
    </sheetView>
  </sheetViews>
  <sheetFormatPr defaultRowHeight="15"/>
  <cols>
    <col min="1" max="1" width="5" customWidth="1"/>
    <col min="2" max="2" width="54.5703125" customWidth="1"/>
    <col min="3" max="3" width="14.140625" customWidth="1"/>
    <col min="4" max="4" width="12" customWidth="1"/>
    <col min="5" max="5" width="11.28515625" customWidth="1"/>
    <col min="6" max="6" width="11.7109375" customWidth="1"/>
    <col min="7" max="7" width="10.7109375" customWidth="1"/>
    <col min="8" max="8" width="12.42578125" customWidth="1"/>
    <col min="9" max="9" width="5.42578125" customWidth="1"/>
  </cols>
  <sheetData>
    <row r="1" spans="1:9">
      <c r="A1" s="77" t="s">
        <v>6</v>
      </c>
      <c r="B1" s="77"/>
      <c r="C1" s="77"/>
      <c r="D1" s="77"/>
      <c r="E1" s="77"/>
      <c r="F1" s="77"/>
      <c r="G1" s="77"/>
    </row>
    <row r="2" spans="1:9" ht="15" customHeight="1">
      <c r="A2" s="78" t="s">
        <v>2</v>
      </c>
      <c r="B2" s="80" t="s">
        <v>0</v>
      </c>
      <c r="C2" s="82" t="s">
        <v>4</v>
      </c>
      <c r="D2" s="83"/>
      <c r="E2" s="83"/>
      <c r="F2" s="83"/>
      <c r="G2" s="83"/>
      <c r="H2" s="86"/>
    </row>
    <row r="3" spans="1:9" ht="30">
      <c r="A3" s="79"/>
      <c r="B3" s="81"/>
      <c r="C3" s="2" t="s">
        <v>1</v>
      </c>
      <c r="D3" s="2" t="s">
        <v>13</v>
      </c>
      <c r="E3" s="2" t="s">
        <v>14</v>
      </c>
      <c r="F3" s="2"/>
      <c r="G3" s="2" t="s">
        <v>31</v>
      </c>
      <c r="H3" s="3" t="s">
        <v>30</v>
      </c>
      <c r="I3" s="5" t="s">
        <v>11</v>
      </c>
    </row>
    <row r="4" spans="1:9">
      <c r="A4" s="72" t="s">
        <v>3</v>
      </c>
      <c r="B4" s="73"/>
      <c r="C4" s="7">
        <f>SUM(C5:C15)</f>
        <v>6637212.2700000005</v>
      </c>
      <c r="D4" s="7">
        <f t="shared" ref="D4:G4" si="0">SUM(D5:D15)</f>
        <v>4646048.5889999997</v>
      </c>
      <c r="E4" s="7">
        <f t="shared" si="0"/>
        <v>1991163.6810000001</v>
      </c>
      <c r="F4" s="7">
        <f t="shared" si="0"/>
        <v>1659303.0675000001</v>
      </c>
      <c r="G4" s="7">
        <f t="shared" si="0"/>
        <v>331860.61349999998</v>
      </c>
      <c r="H4" s="7">
        <f>SUM(H5:H14)</f>
        <v>0</v>
      </c>
      <c r="I4" s="28">
        <f>SUM(I6:I10)</f>
        <v>2705</v>
      </c>
    </row>
    <row r="5" spans="1:9" ht="17.25" customHeight="1">
      <c r="A5" s="1">
        <v>1</v>
      </c>
      <c r="B5" s="14" t="s">
        <v>5</v>
      </c>
      <c r="C5" s="10">
        <v>85865.72</v>
      </c>
      <c r="D5" s="12">
        <f t="shared" ref="D5:D13" si="1">C5/100*70</f>
        <v>60106.004000000001</v>
      </c>
      <c r="E5" s="8">
        <f t="shared" ref="E5:E13" si="2">SUM(F5:G5)</f>
        <v>25759.716</v>
      </c>
      <c r="F5" s="12">
        <f t="shared" ref="F5:F13" si="3">C5/100*25</f>
        <v>21466.43</v>
      </c>
      <c r="G5" s="12">
        <f t="shared" ref="G5:G13" si="4">C5/100*5</f>
        <v>4293.2860000000001</v>
      </c>
      <c r="H5" s="9"/>
      <c r="I5">
        <v>66</v>
      </c>
    </row>
    <row r="6" spans="1:9" s="33" customFormat="1" ht="30" customHeight="1">
      <c r="A6" s="4">
        <v>2</v>
      </c>
      <c r="B6" s="15" t="s">
        <v>35</v>
      </c>
      <c r="C6" s="11">
        <v>42676.23</v>
      </c>
      <c r="D6" s="12">
        <f t="shared" si="1"/>
        <v>29873.361000000004</v>
      </c>
      <c r="E6" s="12">
        <f t="shared" si="2"/>
        <v>12802.869000000001</v>
      </c>
      <c r="F6" s="12">
        <f t="shared" si="3"/>
        <v>10669.057500000001</v>
      </c>
      <c r="G6" s="12">
        <f t="shared" si="4"/>
        <v>2133.8115000000003</v>
      </c>
      <c r="H6" s="32"/>
      <c r="I6" s="33">
        <v>45</v>
      </c>
    </row>
    <row r="7" spans="1:9" s="33" customFormat="1" ht="33.75" customHeight="1">
      <c r="A7" s="4">
        <v>3</v>
      </c>
      <c r="B7" s="15" t="s">
        <v>9</v>
      </c>
      <c r="C7" s="11">
        <v>997000</v>
      </c>
      <c r="D7" s="12">
        <f t="shared" si="1"/>
        <v>697900</v>
      </c>
      <c r="E7" s="12">
        <f t="shared" si="2"/>
        <v>299100</v>
      </c>
      <c r="F7" s="12">
        <f t="shared" si="3"/>
        <v>249250</v>
      </c>
      <c r="G7" s="12">
        <f t="shared" si="4"/>
        <v>49850</v>
      </c>
      <c r="H7" s="32"/>
      <c r="I7" s="34">
        <v>900</v>
      </c>
    </row>
    <row r="8" spans="1:9" s="33" customFormat="1" ht="34.5" customHeight="1">
      <c r="A8" s="4">
        <v>4</v>
      </c>
      <c r="B8" s="15" t="s">
        <v>7</v>
      </c>
      <c r="C8" s="11">
        <v>1211709.76</v>
      </c>
      <c r="D8" s="29">
        <f t="shared" si="1"/>
        <v>848196.83200000005</v>
      </c>
      <c r="E8" s="29">
        <f t="shared" si="2"/>
        <v>363512.92800000001</v>
      </c>
      <c r="F8" s="29">
        <f t="shared" si="3"/>
        <v>302927.44</v>
      </c>
      <c r="G8" s="29">
        <f t="shared" si="4"/>
        <v>60585.488000000005</v>
      </c>
      <c r="H8" s="32"/>
      <c r="I8" s="34">
        <v>320</v>
      </c>
    </row>
    <row r="9" spans="1:9" s="33" customFormat="1" ht="33.75" customHeight="1">
      <c r="A9" s="4">
        <v>5</v>
      </c>
      <c r="B9" s="15" t="s">
        <v>10</v>
      </c>
      <c r="C9" s="11">
        <v>1092168.03</v>
      </c>
      <c r="D9" s="29">
        <f t="shared" si="1"/>
        <v>764517.62100000004</v>
      </c>
      <c r="E9" s="29">
        <f t="shared" si="2"/>
        <v>327650.40899999999</v>
      </c>
      <c r="F9" s="29">
        <f t="shared" si="3"/>
        <v>273042.00750000001</v>
      </c>
      <c r="G9" s="29">
        <f t="shared" si="4"/>
        <v>54608.4015</v>
      </c>
      <c r="H9" s="32"/>
      <c r="I9" s="34">
        <v>1040</v>
      </c>
    </row>
    <row r="10" spans="1:9" s="33" customFormat="1" ht="34.5" customHeight="1">
      <c r="A10" s="4">
        <v>6</v>
      </c>
      <c r="B10" s="36" t="s">
        <v>36</v>
      </c>
      <c r="C10" s="11">
        <v>601752.56999999995</v>
      </c>
      <c r="D10" s="29">
        <f t="shared" si="1"/>
        <v>421226.79899999994</v>
      </c>
      <c r="E10" s="29">
        <f t="shared" si="2"/>
        <v>180525.77099999998</v>
      </c>
      <c r="F10" s="29">
        <f t="shared" si="3"/>
        <v>150438.14249999999</v>
      </c>
      <c r="G10" s="29">
        <f t="shared" si="4"/>
        <v>30087.628499999995</v>
      </c>
      <c r="H10" s="32"/>
      <c r="I10" s="34">
        <v>400</v>
      </c>
    </row>
    <row r="11" spans="1:9" s="33" customFormat="1" ht="28.5" customHeight="1">
      <c r="A11" s="4">
        <v>7</v>
      </c>
      <c r="B11" s="15" t="s">
        <v>12</v>
      </c>
      <c r="C11" s="11">
        <v>521844.16</v>
      </c>
      <c r="D11" s="29">
        <f t="shared" si="1"/>
        <v>365290.91200000001</v>
      </c>
      <c r="E11" s="29">
        <f t="shared" si="2"/>
        <v>156553.24800000002</v>
      </c>
      <c r="F11" s="29">
        <f t="shared" si="3"/>
        <v>130461.04000000001</v>
      </c>
      <c r="G11" s="29">
        <f t="shared" si="4"/>
        <v>26092.207999999999</v>
      </c>
      <c r="H11" s="31"/>
      <c r="I11" s="33" t="s">
        <v>43</v>
      </c>
    </row>
    <row r="12" spans="1:9" s="33" customFormat="1" ht="31.5" customHeight="1">
      <c r="A12" s="4">
        <v>8</v>
      </c>
      <c r="B12" s="50" t="s">
        <v>32</v>
      </c>
      <c r="C12" s="11">
        <v>848281.4</v>
      </c>
      <c r="D12" s="29">
        <f t="shared" si="1"/>
        <v>593796.98</v>
      </c>
      <c r="E12" s="29">
        <f t="shared" si="2"/>
        <v>254484.42</v>
      </c>
      <c r="F12" s="29">
        <f t="shared" si="3"/>
        <v>212070.35</v>
      </c>
      <c r="G12" s="29">
        <f t="shared" si="4"/>
        <v>42414.07</v>
      </c>
      <c r="H12" s="31"/>
      <c r="I12" s="34">
        <v>206</v>
      </c>
    </row>
    <row r="13" spans="1:9" s="33" customFormat="1" ht="31.5" customHeight="1">
      <c r="A13" s="4">
        <v>9</v>
      </c>
      <c r="B13" s="15" t="s">
        <v>33</v>
      </c>
      <c r="C13" s="11">
        <v>883914.4</v>
      </c>
      <c r="D13" s="29">
        <f t="shared" si="1"/>
        <v>618740.08000000007</v>
      </c>
      <c r="E13" s="29">
        <f t="shared" si="2"/>
        <v>265174.32</v>
      </c>
      <c r="F13" s="29">
        <f t="shared" si="3"/>
        <v>220978.6</v>
      </c>
      <c r="G13" s="29">
        <f t="shared" si="4"/>
        <v>44195.72</v>
      </c>
      <c r="H13" s="31"/>
      <c r="I13" s="34">
        <v>186</v>
      </c>
    </row>
    <row r="14" spans="1:9" s="33" customFormat="1" ht="22.5" customHeight="1">
      <c r="A14" s="4">
        <v>10</v>
      </c>
      <c r="B14" s="37" t="s">
        <v>34</v>
      </c>
      <c r="C14" s="38">
        <v>334000</v>
      </c>
      <c r="D14" s="12">
        <f t="shared" ref="D14" si="5">C14/100*70</f>
        <v>233800</v>
      </c>
      <c r="E14" s="12">
        <f t="shared" ref="E14" si="6">SUM(F14:G14)</f>
        <v>100200</v>
      </c>
      <c r="F14" s="12">
        <f t="shared" ref="F14" si="7">C14/100*25</f>
        <v>83500</v>
      </c>
      <c r="G14" s="12">
        <f t="shared" ref="G14" si="8">C14/100*5</f>
        <v>16700</v>
      </c>
      <c r="H14" s="31"/>
    </row>
    <row r="15" spans="1:9" s="33" customFormat="1" ht="22.5" customHeight="1">
      <c r="A15" s="4">
        <v>11</v>
      </c>
      <c r="B15" s="17" t="s">
        <v>50</v>
      </c>
      <c r="C15" s="18">
        <v>18000</v>
      </c>
      <c r="D15" s="19">
        <f>C15/100*70</f>
        <v>12600</v>
      </c>
      <c r="E15" s="20">
        <f>SUM(F15:G15)</f>
        <v>5400</v>
      </c>
      <c r="F15" s="19">
        <f>C15/100*25</f>
        <v>4500</v>
      </c>
      <c r="G15" s="19">
        <f>C15/100*5</f>
        <v>900</v>
      </c>
      <c r="H15" s="31"/>
    </row>
    <row r="16" spans="1:9">
      <c r="A16" s="21"/>
      <c r="B16" s="23" t="s">
        <v>15</v>
      </c>
      <c r="C16" s="27">
        <f>SUM(C17:C20)</f>
        <v>466000</v>
      </c>
      <c r="D16" s="27">
        <f t="shared" ref="D16:H16" si="9">SUM(D17:D20)</f>
        <v>326200</v>
      </c>
      <c r="E16" s="27">
        <f t="shared" si="9"/>
        <v>139800</v>
      </c>
      <c r="F16" s="27">
        <f t="shared" si="9"/>
        <v>116500</v>
      </c>
      <c r="G16" s="27">
        <f t="shared" si="9"/>
        <v>23300</v>
      </c>
      <c r="H16" s="27">
        <f t="shared" si="9"/>
        <v>0</v>
      </c>
    </row>
    <row r="17" spans="1:8">
      <c r="A17" s="17">
        <v>1</v>
      </c>
      <c r="B17" s="17" t="s">
        <v>16</v>
      </c>
      <c r="C17" s="18">
        <v>106000</v>
      </c>
      <c r="D17" s="19">
        <f t="shared" ref="D17" si="10">C17/100*70</f>
        <v>74200</v>
      </c>
      <c r="E17" s="20">
        <f t="shared" ref="E17" si="11">SUM(F17:G17)</f>
        <v>31800</v>
      </c>
      <c r="F17" s="19">
        <f t="shared" ref="F17" si="12">C17/100*25</f>
        <v>26500</v>
      </c>
      <c r="G17" s="19">
        <f t="shared" ref="G17" si="13">C17/100*5</f>
        <v>5300</v>
      </c>
      <c r="H17" s="16"/>
    </row>
    <row r="18" spans="1:8" ht="45">
      <c r="A18" s="17">
        <v>2</v>
      </c>
      <c r="B18" s="17" t="s">
        <v>17</v>
      </c>
      <c r="C18" s="18">
        <v>70000</v>
      </c>
      <c r="D18" s="19">
        <f t="shared" ref="D18" si="14">C18/100*70</f>
        <v>49000</v>
      </c>
      <c r="E18" s="20">
        <f t="shared" ref="E18" si="15">SUM(F18:G18)</f>
        <v>21000</v>
      </c>
      <c r="F18" s="19">
        <f t="shared" ref="F18" si="16">C18/100*25</f>
        <v>17500</v>
      </c>
      <c r="G18" s="19">
        <f t="shared" ref="G18" si="17">C18/100*5</f>
        <v>3500</v>
      </c>
      <c r="H18" s="16"/>
    </row>
    <row r="19" spans="1:8" ht="30">
      <c r="A19" s="21">
        <v>3</v>
      </c>
      <c r="B19" s="22" t="s">
        <v>18</v>
      </c>
      <c r="C19" s="18">
        <v>220000</v>
      </c>
      <c r="D19" s="19">
        <f t="shared" ref="D19" si="18">C19/100*70</f>
        <v>154000</v>
      </c>
      <c r="E19" s="20">
        <f t="shared" ref="E19" si="19">SUM(F19:G19)</f>
        <v>66000</v>
      </c>
      <c r="F19" s="19">
        <f t="shared" ref="F19" si="20">C19/100*25</f>
        <v>55000</v>
      </c>
      <c r="G19" s="19">
        <f t="shared" ref="G19" si="21">C19/100*5</f>
        <v>11000</v>
      </c>
      <c r="H19" s="16"/>
    </row>
    <row r="20" spans="1:8">
      <c r="A20" s="21">
        <v>4</v>
      </c>
      <c r="B20" s="21" t="s">
        <v>19</v>
      </c>
      <c r="C20" s="18">
        <v>70000</v>
      </c>
      <c r="D20" s="19">
        <f t="shared" ref="D20" si="22">C20/100*70</f>
        <v>49000</v>
      </c>
      <c r="E20" s="20">
        <f t="shared" ref="E20" si="23">SUM(F20:G20)</f>
        <v>21000</v>
      </c>
      <c r="F20" s="19">
        <f t="shared" ref="F20" si="24">C20/100*25</f>
        <v>17500</v>
      </c>
      <c r="G20" s="19">
        <f t="shared" ref="G20" si="25">C20/100*5</f>
        <v>3500</v>
      </c>
      <c r="H20" s="16"/>
    </row>
    <row r="21" spans="1:8">
      <c r="A21" s="21"/>
      <c r="B21" s="24" t="s">
        <v>20</v>
      </c>
      <c r="C21" s="27">
        <f t="shared" ref="C21:H21" si="26">SUM(C22:C30)</f>
        <v>1380000</v>
      </c>
      <c r="D21" s="27">
        <f t="shared" si="26"/>
        <v>966000</v>
      </c>
      <c r="E21" s="27">
        <f t="shared" si="26"/>
        <v>414000</v>
      </c>
      <c r="F21" s="27">
        <f t="shared" si="26"/>
        <v>345000</v>
      </c>
      <c r="G21" s="27">
        <f t="shared" si="26"/>
        <v>69000</v>
      </c>
      <c r="H21" s="27">
        <f t="shared" si="26"/>
        <v>0</v>
      </c>
    </row>
    <row r="22" spans="1:8">
      <c r="A22" s="25">
        <v>1</v>
      </c>
      <c r="B22" s="21" t="s">
        <v>21</v>
      </c>
      <c r="C22" s="18">
        <v>150000</v>
      </c>
      <c r="D22" s="19">
        <f t="shared" ref="D22" si="27">C22/100*70</f>
        <v>105000</v>
      </c>
      <c r="E22" s="20">
        <f t="shared" ref="E22" si="28">SUM(F22:G22)</f>
        <v>45000</v>
      </c>
      <c r="F22" s="19">
        <f t="shared" ref="F22" si="29">C22/100*25</f>
        <v>37500</v>
      </c>
      <c r="G22" s="19">
        <f t="shared" ref="G22" si="30">C22/100*5</f>
        <v>7500</v>
      </c>
      <c r="H22" s="16"/>
    </row>
    <row r="23" spans="1:8">
      <c r="A23" s="26">
        <v>2</v>
      </c>
      <c r="B23" s="16" t="s">
        <v>23</v>
      </c>
      <c r="C23" s="13">
        <v>200000</v>
      </c>
      <c r="D23" s="19">
        <f t="shared" ref="D23:D28" si="31">C23/100*70</f>
        <v>140000</v>
      </c>
      <c r="E23" s="20">
        <f t="shared" ref="E23:E28" si="32">SUM(F23:G23)</f>
        <v>60000</v>
      </c>
      <c r="F23" s="19">
        <f t="shared" ref="F23:F28" si="33">C23/100*25</f>
        <v>50000</v>
      </c>
      <c r="G23" s="19">
        <f t="shared" ref="G23:G28" si="34">C23/100*5</f>
        <v>10000</v>
      </c>
      <c r="H23" s="16"/>
    </row>
    <row r="24" spans="1:8">
      <c r="A24" s="25">
        <v>3</v>
      </c>
      <c r="B24" s="16" t="s">
        <v>24</v>
      </c>
      <c r="C24" s="13">
        <v>150000</v>
      </c>
      <c r="D24" s="19">
        <f t="shared" si="31"/>
        <v>105000</v>
      </c>
      <c r="E24" s="20">
        <f t="shared" si="32"/>
        <v>45000</v>
      </c>
      <c r="F24" s="19">
        <f t="shared" si="33"/>
        <v>37500</v>
      </c>
      <c r="G24" s="19">
        <f t="shared" si="34"/>
        <v>7500</v>
      </c>
      <c r="H24" s="16"/>
    </row>
    <row r="25" spans="1:8">
      <c r="A25" s="26">
        <v>4</v>
      </c>
      <c r="B25" s="16" t="s">
        <v>37</v>
      </c>
      <c r="C25" s="13">
        <v>150000</v>
      </c>
      <c r="D25" s="19">
        <f>C25/100*70</f>
        <v>105000</v>
      </c>
      <c r="E25" s="20">
        <f>SUM(F25:G25)</f>
        <v>45000</v>
      </c>
      <c r="F25" s="19">
        <f>C25/100*25</f>
        <v>37500</v>
      </c>
      <c r="G25" s="19">
        <f>C25/100*5</f>
        <v>7500</v>
      </c>
      <c r="H25" s="16"/>
    </row>
    <row r="26" spans="1:8">
      <c r="A26" s="25">
        <v>5</v>
      </c>
      <c r="B26" s="16" t="s">
        <v>27</v>
      </c>
      <c r="C26" s="13">
        <v>100000</v>
      </c>
      <c r="D26" s="19">
        <f>C26/100*70</f>
        <v>70000</v>
      </c>
      <c r="E26" s="20">
        <f>SUM(F26:G26)</f>
        <v>30000</v>
      </c>
      <c r="F26" s="19">
        <f>C26/100*25</f>
        <v>25000</v>
      </c>
      <c r="G26" s="19">
        <f>C26/100*5</f>
        <v>5000</v>
      </c>
      <c r="H26" s="16"/>
    </row>
    <row r="27" spans="1:8">
      <c r="A27" s="26">
        <v>6</v>
      </c>
      <c r="B27" s="16" t="s">
        <v>25</v>
      </c>
      <c r="C27" s="13">
        <v>180000</v>
      </c>
      <c r="D27" s="19">
        <f t="shared" si="31"/>
        <v>126000</v>
      </c>
      <c r="E27" s="20">
        <f t="shared" si="32"/>
        <v>54000</v>
      </c>
      <c r="F27" s="19">
        <f t="shared" si="33"/>
        <v>45000</v>
      </c>
      <c r="G27" s="19">
        <f t="shared" si="34"/>
        <v>9000</v>
      </c>
      <c r="H27" s="16"/>
    </row>
    <row r="28" spans="1:8">
      <c r="A28" s="25">
        <v>7</v>
      </c>
      <c r="B28" s="16" t="s">
        <v>26</v>
      </c>
      <c r="C28" s="13">
        <v>150000</v>
      </c>
      <c r="D28" s="19">
        <f t="shared" si="31"/>
        <v>105000</v>
      </c>
      <c r="E28" s="20">
        <f t="shared" si="32"/>
        <v>45000</v>
      </c>
      <c r="F28" s="19">
        <f t="shared" si="33"/>
        <v>37500</v>
      </c>
      <c r="G28" s="19">
        <f t="shared" si="34"/>
        <v>7500</v>
      </c>
      <c r="H28" s="16"/>
    </row>
    <row r="29" spans="1:8">
      <c r="A29" s="26">
        <v>8</v>
      </c>
      <c r="B29" s="16" t="s">
        <v>22</v>
      </c>
      <c r="C29" s="13">
        <v>150000</v>
      </c>
      <c r="D29" s="19">
        <f>C29/100*70</f>
        <v>105000</v>
      </c>
      <c r="E29" s="20">
        <f>SUM(F29:G29)</f>
        <v>45000</v>
      </c>
      <c r="F29" s="19">
        <f>C29/100*25</f>
        <v>37500</v>
      </c>
      <c r="G29" s="19">
        <f>C29/100*5</f>
        <v>7500</v>
      </c>
      <c r="H29" s="16"/>
    </row>
    <row r="30" spans="1:8">
      <c r="A30" s="25">
        <v>9</v>
      </c>
      <c r="B30" s="16" t="s">
        <v>28</v>
      </c>
      <c r="C30" s="13">
        <v>150000</v>
      </c>
      <c r="D30" s="19">
        <f t="shared" ref="D30:D33" si="35">C30/100*70</f>
        <v>105000</v>
      </c>
      <c r="E30" s="20">
        <f t="shared" ref="E30:E31" si="36">SUM(F30:G30)</f>
        <v>45000</v>
      </c>
      <c r="F30" s="19">
        <f t="shared" ref="F30:F31" si="37">C30/100*25</f>
        <v>37500</v>
      </c>
      <c r="G30" s="19">
        <f t="shared" ref="G30:G31" si="38">C30/100*5</f>
        <v>7500</v>
      </c>
      <c r="H30" s="16"/>
    </row>
    <row r="31" spans="1:8">
      <c r="A31" s="26">
        <v>10</v>
      </c>
      <c r="B31" s="16" t="s">
        <v>44</v>
      </c>
      <c r="C31" s="13">
        <v>100000</v>
      </c>
      <c r="D31" s="19">
        <f t="shared" si="35"/>
        <v>70000</v>
      </c>
      <c r="E31" s="20">
        <f t="shared" si="36"/>
        <v>30000</v>
      </c>
      <c r="F31" s="19">
        <f t="shared" si="37"/>
        <v>25000</v>
      </c>
      <c r="G31" s="19">
        <f t="shared" si="38"/>
        <v>5000</v>
      </c>
      <c r="H31" s="16"/>
    </row>
    <row r="32" spans="1:8">
      <c r="A32" s="21"/>
      <c r="B32" s="23" t="s">
        <v>29</v>
      </c>
      <c r="C32" s="27">
        <f t="shared" ref="C32:H32" si="39">SUM(C33:C34)</f>
        <v>204200</v>
      </c>
      <c r="D32" s="27">
        <f t="shared" si="39"/>
        <v>142940</v>
      </c>
      <c r="E32" s="27">
        <f t="shared" si="39"/>
        <v>61260</v>
      </c>
      <c r="F32" s="27">
        <f t="shared" si="39"/>
        <v>37162</v>
      </c>
      <c r="G32" s="27">
        <f t="shared" si="39"/>
        <v>15170</v>
      </c>
      <c r="H32" s="27">
        <f t="shared" si="39"/>
        <v>8928</v>
      </c>
    </row>
    <row r="33" spans="1:8" ht="32.25" customHeight="1">
      <c r="A33" s="17">
        <v>1</v>
      </c>
      <c r="B33" s="17" t="s">
        <v>39</v>
      </c>
      <c r="C33" s="18">
        <v>99200</v>
      </c>
      <c r="D33" s="19">
        <f t="shared" si="35"/>
        <v>69440</v>
      </c>
      <c r="E33" s="20">
        <f>SUM(F33:H33)</f>
        <v>29760</v>
      </c>
      <c r="F33" s="19">
        <f>C33/100*11</f>
        <v>10912</v>
      </c>
      <c r="G33" s="19">
        <f>C33/100*10</f>
        <v>9920</v>
      </c>
      <c r="H33" s="18">
        <f>C33/100*9</f>
        <v>8928</v>
      </c>
    </row>
    <row r="34" spans="1:8">
      <c r="A34" s="17">
        <v>2</v>
      </c>
      <c r="B34" s="17" t="s">
        <v>40</v>
      </c>
      <c r="C34" s="18">
        <v>105000</v>
      </c>
      <c r="D34" s="19">
        <f t="shared" ref="D34" si="40">C34/100*70</f>
        <v>73500</v>
      </c>
      <c r="E34" s="20">
        <f t="shared" ref="E34" si="41">SUM(F34:G34)</f>
        <v>31500</v>
      </c>
      <c r="F34" s="19">
        <f t="shared" ref="F34" si="42">C34/100*25</f>
        <v>26250</v>
      </c>
      <c r="G34" s="19">
        <f t="shared" ref="G34" si="43">C34/100*5</f>
        <v>5250</v>
      </c>
      <c r="H34" s="18"/>
    </row>
    <row r="35" spans="1:8">
      <c r="A35" s="21"/>
      <c r="B35" s="23" t="s">
        <v>41</v>
      </c>
      <c r="C35" s="27">
        <f>SUM(C36:C43)</f>
        <v>2768275.32</v>
      </c>
      <c r="D35" s="27">
        <f t="shared" ref="D35:G35" si="44">SUM(D36:D43)</f>
        <v>1937792.7239999999</v>
      </c>
      <c r="E35" s="27">
        <f t="shared" si="44"/>
        <v>830482.59600000002</v>
      </c>
      <c r="F35" s="27">
        <f t="shared" si="44"/>
        <v>692068.83</v>
      </c>
      <c r="G35" s="27">
        <f t="shared" si="44"/>
        <v>138413.766</v>
      </c>
      <c r="H35" s="27">
        <f>SUM(H36:H41)</f>
        <v>0</v>
      </c>
    </row>
    <row r="36" spans="1:8" ht="30">
      <c r="A36" s="17">
        <v>1</v>
      </c>
      <c r="B36" s="17" t="s">
        <v>45</v>
      </c>
      <c r="C36" s="39">
        <v>154684</v>
      </c>
      <c r="D36" s="29">
        <f t="shared" ref="D36" si="45">C36/100*70</f>
        <v>108278.79999999999</v>
      </c>
      <c r="E36" s="30">
        <f t="shared" ref="E36" si="46">SUM(F36:G36)</f>
        <v>46405.2</v>
      </c>
      <c r="F36" s="29">
        <f t="shared" ref="F36" si="47">C36/100*25</f>
        <v>38671</v>
      </c>
      <c r="G36" s="29">
        <f t="shared" ref="G36" si="48">C36/100*5</f>
        <v>7734.2</v>
      </c>
      <c r="H36" s="18"/>
    </row>
    <row r="37" spans="1:8">
      <c r="A37" s="17">
        <v>2</v>
      </c>
      <c r="B37" s="17" t="s">
        <v>46</v>
      </c>
      <c r="C37" s="18">
        <v>130000</v>
      </c>
      <c r="D37" s="29">
        <f t="shared" ref="D37:D41" si="49">C37/100*70</f>
        <v>91000</v>
      </c>
      <c r="E37" s="30">
        <f t="shared" ref="E37:E41" si="50">SUM(F37:G37)</f>
        <v>39000</v>
      </c>
      <c r="F37" s="29">
        <f t="shared" ref="F37:F41" si="51">C37/100*25</f>
        <v>32500</v>
      </c>
      <c r="G37" s="29">
        <f t="shared" ref="G37:G41" si="52">C37/100*5</f>
        <v>6500</v>
      </c>
      <c r="H37" s="18"/>
    </row>
    <row r="38" spans="1:8">
      <c r="A38" s="17">
        <v>3</v>
      </c>
      <c r="B38" s="17" t="s">
        <v>47</v>
      </c>
      <c r="C38" s="18">
        <v>75000</v>
      </c>
      <c r="D38" s="29">
        <f t="shared" si="49"/>
        <v>52500</v>
      </c>
      <c r="E38" s="30">
        <f t="shared" si="50"/>
        <v>22500</v>
      </c>
      <c r="F38" s="29">
        <f t="shared" si="51"/>
        <v>18750</v>
      </c>
      <c r="G38" s="29">
        <f t="shared" si="52"/>
        <v>3750</v>
      </c>
      <c r="H38" s="18"/>
    </row>
    <row r="39" spans="1:8">
      <c r="A39" s="17">
        <v>4</v>
      </c>
      <c r="B39" s="17" t="s">
        <v>48</v>
      </c>
      <c r="C39" s="18">
        <v>75000</v>
      </c>
      <c r="D39" s="19">
        <f t="shared" si="49"/>
        <v>52500</v>
      </c>
      <c r="E39" s="20">
        <f t="shared" si="50"/>
        <v>22500</v>
      </c>
      <c r="F39" s="19">
        <f t="shared" si="51"/>
        <v>18750</v>
      </c>
      <c r="G39" s="19">
        <f t="shared" si="52"/>
        <v>3750</v>
      </c>
      <c r="H39" s="18"/>
    </row>
    <row r="40" spans="1:8">
      <c r="A40" s="17">
        <v>5</v>
      </c>
      <c r="B40" s="17" t="s">
        <v>49</v>
      </c>
      <c r="C40" s="18">
        <v>75000</v>
      </c>
      <c r="D40" s="19">
        <f t="shared" si="49"/>
        <v>52500</v>
      </c>
      <c r="E40" s="20">
        <f t="shared" si="50"/>
        <v>22500</v>
      </c>
      <c r="F40" s="19">
        <f t="shared" si="51"/>
        <v>18750</v>
      </c>
      <c r="G40" s="19">
        <f t="shared" si="52"/>
        <v>3750</v>
      </c>
      <c r="H40" s="18"/>
    </row>
    <row r="41" spans="1:8">
      <c r="A41" s="17">
        <v>6</v>
      </c>
      <c r="B41" s="17" t="s">
        <v>51</v>
      </c>
      <c r="C41" s="18">
        <v>96000</v>
      </c>
      <c r="D41" s="19">
        <f t="shared" si="49"/>
        <v>67200</v>
      </c>
      <c r="E41" s="20">
        <f t="shared" si="50"/>
        <v>28800</v>
      </c>
      <c r="F41" s="19">
        <f t="shared" si="51"/>
        <v>24000</v>
      </c>
      <c r="G41" s="19">
        <f t="shared" si="52"/>
        <v>4800</v>
      </c>
      <c r="H41" s="18"/>
    </row>
    <row r="42" spans="1:8" ht="30">
      <c r="A42" s="17">
        <v>7</v>
      </c>
      <c r="B42" s="4" t="s">
        <v>8</v>
      </c>
      <c r="C42" s="11">
        <v>1813625.64</v>
      </c>
      <c r="D42" s="12">
        <f>C42/100*70</f>
        <v>1269537.9479999999</v>
      </c>
      <c r="E42" s="30">
        <f>SUM(F42:G42)</f>
        <v>544087.69199999992</v>
      </c>
      <c r="F42" s="29">
        <f>C42/100*25</f>
        <v>453406.41</v>
      </c>
      <c r="G42" s="29">
        <f>C42/100*5</f>
        <v>90681.281999999992</v>
      </c>
      <c r="H42" s="18"/>
    </row>
    <row r="43" spans="1:8" ht="30">
      <c r="A43" s="17">
        <v>8</v>
      </c>
      <c r="B43" s="51" t="s">
        <v>38</v>
      </c>
      <c r="C43" s="52">
        <v>348965.68</v>
      </c>
      <c r="D43" s="12">
        <f t="shared" ref="D43" si="53">C43/100*70</f>
        <v>244275.976</v>
      </c>
      <c r="E43" s="30">
        <f t="shared" ref="E43" si="54">SUM(F43:G43)</f>
        <v>104689.704</v>
      </c>
      <c r="F43" s="29">
        <f t="shared" ref="F43" si="55">C43/100*25</f>
        <v>87241.42</v>
      </c>
      <c r="G43" s="29">
        <f t="shared" ref="G43" si="56">C43/100*5</f>
        <v>17448.284</v>
      </c>
      <c r="H43" s="18"/>
    </row>
    <row r="44" spans="1:8" ht="15" customHeight="1">
      <c r="A44" s="84" t="s">
        <v>42</v>
      </c>
      <c r="B44" s="85"/>
      <c r="C44" s="27">
        <f t="shared" ref="C44:H44" si="57">C4+C16+C21+C32+C35</f>
        <v>11455687.59</v>
      </c>
      <c r="D44" s="27">
        <f t="shared" si="57"/>
        <v>8018981.3129999992</v>
      </c>
      <c r="E44" s="27">
        <f t="shared" si="57"/>
        <v>3436706.2769999998</v>
      </c>
      <c r="F44" s="27">
        <f t="shared" si="57"/>
        <v>2850033.8975</v>
      </c>
      <c r="G44" s="27">
        <f t="shared" si="57"/>
        <v>577744.37950000004</v>
      </c>
      <c r="H44" s="27">
        <f t="shared" si="57"/>
        <v>8928</v>
      </c>
    </row>
    <row r="45" spans="1:8">
      <c r="A45" t="s">
        <v>52</v>
      </c>
    </row>
  </sheetData>
  <mergeCells count="6">
    <mergeCell ref="A44:B44"/>
    <mergeCell ref="C2:H2"/>
    <mergeCell ref="A1:G1"/>
    <mergeCell ref="A2:A3"/>
    <mergeCell ref="B2:B3"/>
    <mergeCell ref="A4:B4"/>
  </mergeCells>
  <pageMargins left="0.67" right="0.5" top="0.41" bottom="0.28999999999999998" header="0.28000000000000003" footer="0.42"/>
  <pageSetup paperSize="9" orientation="landscape" verticalDpi="0" r:id="rId1"/>
  <ignoredErrors>
    <ignoredError sqref="C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D4" sqref="D4"/>
    </sheetView>
  </sheetViews>
  <sheetFormatPr defaultRowHeight="15"/>
  <cols>
    <col min="1" max="1" width="5.85546875" customWidth="1"/>
    <col min="2" max="2" width="51.7109375" customWidth="1"/>
    <col min="3" max="3" width="13.28515625" style="6" customWidth="1"/>
    <col min="4" max="4" width="17.85546875" style="6" customWidth="1"/>
  </cols>
  <sheetData>
    <row r="1" spans="1:4" ht="34.5" customHeight="1">
      <c r="A1" s="87" t="s">
        <v>3</v>
      </c>
      <c r="B1" s="88"/>
      <c r="C1" s="3" t="s">
        <v>56</v>
      </c>
      <c r="D1" s="3" t="s">
        <v>60</v>
      </c>
    </row>
    <row r="2" spans="1:4" ht="27.75" customHeight="1">
      <c r="A2" s="2">
        <v>1</v>
      </c>
      <c r="B2" s="35" t="s">
        <v>5</v>
      </c>
      <c r="C2" s="35" t="s">
        <v>59</v>
      </c>
      <c r="D2" s="46" t="s">
        <v>64</v>
      </c>
    </row>
    <row r="3" spans="1:4" ht="27.75" customHeight="1">
      <c r="A3" s="40">
        <v>2</v>
      </c>
      <c r="B3" s="4" t="s">
        <v>35</v>
      </c>
      <c r="C3" s="35" t="s">
        <v>59</v>
      </c>
      <c r="D3" s="46" t="s">
        <v>64</v>
      </c>
    </row>
    <row r="4" spans="1:4" ht="27.75" customHeight="1">
      <c r="A4" s="40">
        <v>3</v>
      </c>
      <c r="B4" s="4" t="s">
        <v>9</v>
      </c>
      <c r="C4" s="4" t="s">
        <v>57</v>
      </c>
      <c r="D4" s="46" t="s">
        <v>65</v>
      </c>
    </row>
    <row r="5" spans="1:4" ht="27.75" customHeight="1">
      <c r="A5" s="40">
        <v>4</v>
      </c>
      <c r="B5" s="35" t="s">
        <v>7</v>
      </c>
      <c r="C5" s="4" t="s">
        <v>57</v>
      </c>
      <c r="D5" s="46"/>
    </row>
    <row r="6" spans="1:4" ht="27.75" customHeight="1">
      <c r="A6" s="2">
        <v>5</v>
      </c>
      <c r="B6" s="35" t="s">
        <v>10</v>
      </c>
      <c r="C6" s="4" t="s">
        <v>57</v>
      </c>
      <c r="D6" s="46"/>
    </row>
    <row r="7" spans="1:4" ht="27.75" customHeight="1">
      <c r="A7" s="40">
        <v>6</v>
      </c>
      <c r="B7" s="4" t="s">
        <v>36</v>
      </c>
      <c r="C7" s="4" t="s">
        <v>57</v>
      </c>
      <c r="D7" s="46"/>
    </row>
    <row r="8" spans="1:4" ht="27.75" customHeight="1">
      <c r="A8" s="2">
        <v>7</v>
      </c>
      <c r="B8" s="4" t="s">
        <v>12</v>
      </c>
      <c r="C8" s="4" t="s">
        <v>57</v>
      </c>
      <c r="D8" s="46" t="s">
        <v>65</v>
      </c>
    </row>
    <row r="9" spans="1:4" ht="27.75" customHeight="1">
      <c r="A9" s="40">
        <v>8</v>
      </c>
      <c r="B9" s="35" t="s">
        <v>32</v>
      </c>
      <c r="C9" s="35" t="s">
        <v>59</v>
      </c>
      <c r="D9" s="46" t="s">
        <v>65</v>
      </c>
    </row>
    <row r="10" spans="1:4" ht="27.75" customHeight="1">
      <c r="A10" s="2">
        <v>9</v>
      </c>
      <c r="B10" s="4" t="s">
        <v>33</v>
      </c>
      <c r="C10" s="35" t="s">
        <v>59</v>
      </c>
      <c r="D10" s="46" t="s">
        <v>65</v>
      </c>
    </row>
    <row r="11" spans="1:4" ht="27.75" customHeight="1">
      <c r="A11" s="40">
        <v>10</v>
      </c>
      <c r="B11" s="47" t="s">
        <v>34</v>
      </c>
      <c r="C11" s="4" t="s">
        <v>57</v>
      </c>
      <c r="D11" s="46" t="s">
        <v>55</v>
      </c>
    </row>
    <row r="12" spans="1:4" ht="27.75" customHeight="1">
      <c r="A12" s="2">
        <v>11</v>
      </c>
      <c r="B12" s="4" t="s">
        <v>50</v>
      </c>
      <c r="C12" s="42" t="s">
        <v>67</v>
      </c>
      <c r="D12" s="46" t="s">
        <v>54</v>
      </c>
    </row>
    <row r="13" spans="1:4" ht="27.75" customHeight="1">
      <c r="A13" s="41"/>
      <c r="B13" s="43" t="s">
        <v>15</v>
      </c>
      <c r="C13" s="43"/>
      <c r="D13" s="46"/>
    </row>
    <row r="14" spans="1:4" ht="27.75" customHeight="1">
      <c r="A14" s="40">
        <v>1</v>
      </c>
      <c r="B14" s="4" t="s">
        <v>16</v>
      </c>
      <c r="C14" s="4" t="s">
        <v>57</v>
      </c>
      <c r="D14" s="41" t="s">
        <v>54</v>
      </c>
    </row>
    <row r="15" spans="1:4" ht="27.75" customHeight="1">
      <c r="A15" s="40">
        <v>2</v>
      </c>
      <c r="B15" s="4" t="s">
        <v>17</v>
      </c>
      <c r="C15" s="4" t="s">
        <v>59</v>
      </c>
      <c r="D15" s="41" t="s">
        <v>55</v>
      </c>
    </row>
    <row r="16" spans="1:4" ht="27.75" customHeight="1">
      <c r="A16" s="41">
        <v>3</v>
      </c>
      <c r="B16" s="35" t="s">
        <v>18</v>
      </c>
      <c r="C16" s="35" t="s">
        <v>58</v>
      </c>
      <c r="D16" s="41" t="s">
        <v>54</v>
      </c>
    </row>
    <row r="17" spans="1:4" ht="27.75" customHeight="1">
      <c r="A17" s="41">
        <v>4</v>
      </c>
      <c r="B17" s="35" t="s">
        <v>19</v>
      </c>
      <c r="C17" s="44" t="s">
        <v>61</v>
      </c>
      <c r="D17" s="41" t="s">
        <v>55</v>
      </c>
    </row>
    <row r="18" spans="1:4" ht="27.75" customHeight="1">
      <c r="A18" s="41"/>
      <c r="B18" s="48" t="s">
        <v>20</v>
      </c>
      <c r="C18" s="45"/>
      <c r="D18" s="46"/>
    </row>
    <row r="19" spans="1:4" ht="27.75" customHeight="1">
      <c r="A19" s="41">
        <v>1</v>
      </c>
      <c r="B19" s="35" t="s">
        <v>21</v>
      </c>
      <c r="C19" s="44" t="s">
        <v>57</v>
      </c>
      <c r="D19" s="46" t="s">
        <v>66</v>
      </c>
    </row>
    <row r="20" spans="1:4" ht="27.75" customHeight="1">
      <c r="A20" s="41">
        <v>2</v>
      </c>
      <c r="B20" s="35" t="s">
        <v>23</v>
      </c>
      <c r="C20" s="44" t="s">
        <v>57</v>
      </c>
      <c r="D20" s="46" t="s">
        <v>66</v>
      </c>
    </row>
    <row r="21" spans="1:4" ht="27.75" customHeight="1">
      <c r="A21" s="41">
        <v>3</v>
      </c>
      <c r="B21" s="35" t="s">
        <v>24</v>
      </c>
      <c r="C21" s="44" t="s">
        <v>57</v>
      </c>
      <c r="D21" s="46" t="s">
        <v>66</v>
      </c>
    </row>
    <row r="22" spans="1:4" ht="27.75" customHeight="1">
      <c r="A22" s="41">
        <v>4</v>
      </c>
      <c r="B22" s="35" t="s">
        <v>37</v>
      </c>
      <c r="C22" s="44" t="s">
        <v>57</v>
      </c>
      <c r="D22" s="46" t="s">
        <v>66</v>
      </c>
    </row>
    <row r="23" spans="1:4" ht="27.75" customHeight="1">
      <c r="A23" s="41">
        <v>5</v>
      </c>
      <c r="B23" s="35" t="s">
        <v>27</v>
      </c>
      <c r="C23" s="44" t="s">
        <v>57</v>
      </c>
      <c r="D23" s="46" t="s">
        <v>66</v>
      </c>
    </row>
    <row r="24" spans="1:4" ht="27.75" customHeight="1">
      <c r="A24" s="41">
        <v>6</v>
      </c>
      <c r="B24" s="35" t="s">
        <v>25</v>
      </c>
      <c r="C24" s="44" t="s">
        <v>57</v>
      </c>
      <c r="D24" s="46" t="s">
        <v>66</v>
      </c>
    </row>
    <row r="25" spans="1:4" ht="27.75" customHeight="1">
      <c r="A25" s="41">
        <v>7</v>
      </c>
      <c r="B25" s="35" t="s">
        <v>26</v>
      </c>
      <c r="C25" s="44" t="s">
        <v>57</v>
      </c>
      <c r="D25" s="46" t="s">
        <v>66</v>
      </c>
    </row>
    <row r="26" spans="1:4" ht="27.75" customHeight="1">
      <c r="A26" s="41">
        <v>8</v>
      </c>
      <c r="B26" s="35" t="s">
        <v>22</v>
      </c>
      <c r="C26" s="44" t="s">
        <v>57</v>
      </c>
      <c r="D26" s="46" t="s">
        <v>66</v>
      </c>
    </row>
    <row r="27" spans="1:4" ht="27.75" customHeight="1">
      <c r="A27" s="41">
        <v>9</v>
      </c>
      <c r="B27" s="35" t="s">
        <v>28</v>
      </c>
      <c r="C27" s="44" t="s">
        <v>57</v>
      </c>
      <c r="D27" s="46" t="s">
        <v>66</v>
      </c>
    </row>
    <row r="28" spans="1:4" ht="27.75" customHeight="1">
      <c r="A28" s="41">
        <v>10</v>
      </c>
      <c r="B28" s="35" t="s">
        <v>44</v>
      </c>
      <c r="C28" s="44" t="s">
        <v>57</v>
      </c>
      <c r="D28" s="46" t="s">
        <v>66</v>
      </c>
    </row>
    <row r="29" spans="1:4" ht="27.75" customHeight="1">
      <c r="A29" s="41"/>
      <c r="B29" s="43" t="s">
        <v>29</v>
      </c>
      <c r="C29" s="43"/>
      <c r="D29" s="46"/>
    </row>
    <row r="30" spans="1:4" ht="27.75" customHeight="1">
      <c r="A30" s="40">
        <v>1</v>
      </c>
      <c r="B30" s="4" t="s">
        <v>39</v>
      </c>
      <c r="C30" s="4" t="s">
        <v>62</v>
      </c>
      <c r="D30" s="46" t="s">
        <v>53</v>
      </c>
    </row>
    <row r="31" spans="1:4" ht="27.75" customHeight="1">
      <c r="A31" s="40">
        <v>2</v>
      </c>
      <c r="B31" s="4" t="s">
        <v>40</v>
      </c>
      <c r="C31" s="4" t="s">
        <v>63</v>
      </c>
      <c r="D31" s="46" t="s">
        <v>53</v>
      </c>
    </row>
    <row r="32" spans="1:4" ht="27.75" customHeight="1">
      <c r="A32" s="41"/>
      <c r="B32" s="43" t="s">
        <v>41</v>
      </c>
      <c r="C32" s="43"/>
      <c r="D32" s="46"/>
    </row>
    <row r="33" spans="1:4" ht="27.75" customHeight="1">
      <c r="A33" s="40">
        <v>1</v>
      </c>
      <c r="B33" s="4" t="s">
        <v>45</v>
      </c>
      <c r="C33" s="4" t="s">
        <v>67</v>
      </c>
      <c r="D33" s="46"/>
    </row>
    <row r="34" spans="1:4" ht="27.75" customHeight="1">
      <c r="A34" s="40">
        <v>2</v>
      </c>
      <c r="B34" s="4" t="s">
        <v>46</v>
      </c>
      <c r="C34" s="4" t="s">
        <v>61</v>
      </c>
      <c r="D34" s="46"/>
    </row>
    <row r="35" spans="1:4" ht="27.75" customHeight="1">
      <c r="A35" s="40">
        <v>3</v>
      </c>
      <c r="B35" s="4" t="s">
        <v>47</v>
      </c>
      <c r="C35" s="4" t="s">
        <v>67</v>
      </c>
      <c r="D35" s="46"/>
    </row>
    <row r="36" spans="1:4" ht="27.75" customHeight="1">
      <c r="A36" s="40">
        <v>4</v>
      </c>
      <c r="B36" s="4" t="s">
        <v>48</v>
      </c>
      <c r="C36" s="4" t="s">
        <v>67</v>
      </c>
      <c r="D36" s="46"/>
    </row>
    <row r="37" spans="1:4" ht="27.75" customHeight="1">
      <c r="A37" s="40">
        <v>5</v>
      </c>
      <c r="B37" s="4" t="s">
        <v>49</v>
      </c>
      <c r="C37" s="4" t="s">
        <v>67</v>
      </c>
      <c r="D37" s="46"/>
    </row>
    <row r="38" spans="1:4" ht="27.75" customHeight="1">
      <c r="A38" s="40">
        <v>6</v>
      </c>
      <c r="B38" s="4" t="s">
        <v>8</v>
      </c>
      <c r="C38" s="4" t="s">
        <v>57</v>
      </c>
      <c r="D38" s="46" t="s">
        <v>69</v>
      </c>
    </row>
    <row r="39" spans="1:4" ht="40.5" customHeight="1">
      <c r="A39" s="40">
        <v>7</v>
      </c>
      <c r="B39" s="49" t="s">
        <v>38</v>
      </c>
      <c r="C39" s="4" t="s">
        <v>57</v>
      </c>
      <c r="D39" s="46" t="s">
        <v>68</v>
      </c>
    </row>
    <row r="40" spans="1:4" ht="27.75" customHeight="1">
      <c r="A40" s="40">
        <v>8</v>
      </c>
      <c r="B40" s="4" t="s">
        <v>51</v>
      </c>
      <c r="C40" s="4" t="s">
        <v>67</v>
      </c>
      <c r="D40" s="46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P12" sqref="P12"/>
    </sheetView>
  </sheetViews>
  <sheetFormatPr defaultRowHeight="15"/>
  <cols>
    <col min="1" max="1" width="5" customWidth="1"/>
    <col min="2" max="2" width="54.5703125" customWidth="1"/>
    <col min="3" max="3" width="14.140625" customWidth="1"/>
    <col min="4" max="4" width="12" customWidth="1"/>
    <col min="5" max="5" width="11.28515625" customWidth="1"/>
    <col min="6" max="6" width="11.7109375" customWidth="1"/>
    <col min="7" max="7" width="10.7109375" customWidth="1"/>
    <col min="8" max="8" width="12.42578125" customWidth="1"/>
    <col min="9" max="9" width="5.42578125" customWidth="1"/>
  </cols>
  <sheetData>
    <row r="1" spans="1:9">
      <c r="A1" s="77" t="s">
        <v>6</v>
      </c>
      <c r="B1" s="77"/>
      <c r="C1" s="77"/>
      <c r="D1" s="77"/>
      <c r="E1" s="77"/>
      <c r="F1" s="77"/>
      <c r="G1" s="77"/>
    </row>
    <row r="2" spans="1:9" ht="15" customHeight="1">
      <c r="A2" s="78" t="s">
        <v>2</v>
      </c>
      <c r="B2" s="80" t="s">
        <v>0</v>
      </c>
      <c r="C2" s="82" t="s">
        <v>4</v>
      </c>
      <c r="D2" s="83"/>
      <c r="E2" s="83"/>
      <c r="F2" s="83"/>
      <c r="G2" s="83"/>
      <c r="H2" s="86"/>
    </row>
    <row r="3" spans="1:9" ht="30">
      <c r="A3" s="79"/>
      <c r="B3" s="81"/>
      <c r="C3" s="2" t="s">
        <v>1</v>
      </c>
      <c r="D3" s="2" t="s">
        <v>13</v>
      </c>
      <c r="E3" s="2" t="s">
        <v>14</v>
      </c>
      <c r="F3" s="2"/>
      <c r="G3" s="2" t="s">
        <v>31</v>
      </c>
      <c r="H3" s="53" t="s">
        <v>30</v>
      </c>
      <c r="I3" s="5" t="s">
        <v>11</v>
      </c>
    </row>
    <row r="4" spans="1:9">
      <c r="A4" s="72" t="s">
        <v>3</v>
      </c>
      <c r="B4" s="73"/>
      <c r="C4" s="7">
        <f>SUM(C5:C15)</f>
        <v>6637212.2700000005</v>
      </c>
      <c r="D4" s="7">
        <f t="shared" ref="D4:G4" si="0">SUM(D5:D15)</f>
        <v>4646048.5889999997</v>
      </c>
      <c r="E4" s="7">
        <f t="shared" si="0"/>
        <v>1991163.6810000001</v>
      </c>
      <c r="F4" s="7">
        <f t="shared" si="0"/>
        <v>1659303.0675000001</v>
      </c>
      <c r="G4" s="7">
        <f t="shared" si="0"/>
        <v>331860.61349999998</v>
      </c>
      <c r="H4" s="7">
        <f>SUM(H5:H14)</f>
        <v>0</v>
      </c>
      <c r="I4" s="28">
        <f>SUM(I6:I10)</f>
        <v>2705</v>
      </c>
    </row>
    <row r="5" spans="1:9" ht="17.25" customHeight="1">
      <c r="A5" s="35">
        <v>1</v>
      </c>
      <c r="B5" s="14" t="s">
        <v>5</v>
      </c>
      <c r="C5" s="10">
        <v>85865.72</v>
      </c>
      <c r="D5" s="12">
        <f t="shared" ref="D5:D14" si="1">C5/100*70</f>
        <v>60106.004000000001</v>
      </c>
      <c r="E5" s="8">
        <f t="shared" ref="E5:E14" si="2">SUM(F5:G5)</f>
        <v>25759.716</v>
      </c>
      <c r="F5" s="12">
        <f t="shared" ref="F5:F14" si="3">C5/100*25</f>
        <v>21466.43</v>
      </c>
      <c r="G5" s="12">
        <f t="shared" ref="G5:G14" si="4">C5/100*5</f>
        <v>4293.2860000000001</v>
      </c>
      <c r="H5" s="9"/>
      <c r="I5">
        <v>66</v>
      </c>
    </row>
    <row r="6" spans="1:9" s="33" customFormat="1" ht="30" customHeight="1">
      <c r="A6" s="4">
        <v>2</v>
      </c>
      <c r="B6" s="15" t="s">
        <v>35</v>
      </c>
      <c r="C6" s="11">
        <v>42676.23</v>
      </c>
      <c r="D6" s="12">
        <f t="shared" si="1"/>
        <v>29873.361000000004</v>
      </c>
      <c r="E6" s="12">
        <f t="shared" si="2"/>
        <v>12802.869000000001</v>
      </c>
      <c r="F6" s="12">
        <f t="shared" si="3"/>
        <v>10669.057500000001</v>
      </c>
      <c r="G6" s="12">
        <f t="shared" si="4"/>
        <v>2133.8115000000003</v>
      </c>
      <c r="H6" s="32"/>
      <c r="I6" s="33">
        <v>45</v>
      </c>
    </row>
    <row r="7" spans="1:9" s="33" customFormat="1" ht="33.75" customHeight="1">
      <c r="A7" s="4">
        <v>3</v>
      </c>
      <c r="B7" s="15" t="s">
        <v>9</v>
      </c>
      <c r="C7" s="11">
        <v>997000</v>
      </c>
      <c r="D7" s="12">
        <f t="shared" si="1"/>
        <v>697900</v>
      </c>
      <c r="E7" s="12">
        <f t="shared" si="2"/>
        <v>299100</v>
      </c>
      <c r="F7" s="12">
        <f t="shared" si="3"/>
        <v>249250</v>
      </c>
      <c r="G7" s="12">
        <f t="shared" si="4"/>
        <v>49850</v>
      </c>
      <c r="H7" s="32"/>
      <c r="I7" s="34">
        <v>900</v>
      </c>
    </row>
    <row r="8" spans="1:9" s="33" customFormat="1" ht="34.5" customHeight="1">
      <c r="A8" s="4">
        <v>4</v>
      </c>
      <c r="B8" s="15" t="s">
        <v>7</v>
      </c>
      <c r="C8" s="11">
        <v>1211709.76</v>
      </c>
      <c r="D8" s="29">
        <f t="shared" si="1"/>
        <v>848196.83200000005</v>
      </c>
      <c r="E8" s="29">
        <f t="shared" si="2"/>
        <v>363512.92800000001</v>
      </c>
      <c r="F8" s="29">
        <f t="shared" si="3"/>
        <v>302927.44</v>
      </c>
      <c r="G8" s="29">
        <f t="shared" si="4"/>
        <v>60585.488000000005</v>
      </c>
      <c r="H8" s="32"/>
      <c r="I8" s="34">
        <v>320</v>
      </c>
    </row>
    <row r="9" spans="1:9" s="33" customFormat="1" ht="33.75" customHeight="1">
      <c r="A9" s="4">
        <v>5</v>
      </c>
      <c r="B9" s="15" t="s">
        <v>10</v>
      </c>
      <c r="C9" s="11">
        <v>1092168.03</v>
      </c>
      <c r="D9" s="29">
        <f t="shared" si="1"/>
        <v>764517.62100000004</v>
      </c>
      <c r="E9" s="29">
        <f t="shared" si="2"/>
        <v>327650.40899999999</v>
      </c>
      <c r="F9" s="29">
        <f t="shared" si="3"/>
        <v>273042.00750000001</v>
      </c>
      <c r="G9" s="29">
        <f t="shared" si="4"/>
        <v>54608.4015</v>
      </c>
      <c r="H9" s="32"/>
      <c r="I9" s="34">
        <v>1040</v>
      </c>
    </row>
    <row r="10" spans="1:9" s="33" customFormat="1" ht="34.5" customHeight="1">
      <c r="A10" s="4">
        <v>6</v>
      </c>
      <c r="B10" s="36" t="s">
        <v>36</v>
      </c>
      <c r="C10" s="11">
        <v>601752.56999999995</v>
      </c>
      <c r="D10" s="29">
        <f t="shared" si="1"/>
        <v>421226.79899999994</v>
      </c>
      <c r="E10" s="29">
        <f t="shared" si="2"/>
        <v>180525.77099999998</v>
      </c>
      <c r="F10" s="29">
        <f t="shared" si="3"/>
        <v>150438.14249999999</v>
      </c>
      <c r="G10" s="29">
        <f t="shared" si="4"/>
        <v>30087.628499999995</v>
      </c>
      <c r="H10" s="32"/>
      <c r="I10" s="34">
        <v>400</v>
      </c>
    </row>
    <row r="11" spans="1:9" s="33" customFormat="1" ht="28.5" customHeight="1">
      <c r="A11" s="4">
        <v>7</v>
      </c>
      <c r="B11" s="15" t="s">
        <v>12</v>
      </c>
      <c r="C11" s="11">
        <v>521844.16</v>
      </c>
      <c r="D11" s="29">
        <f t="shared" si="1"/>
        <v>365290.91200000001</v>
      </c>
      <c r="E11" s="29">
        <f t="shared" si="2"/>
        <v>156553.24800000002</v>
      </c>
      <c r="F11" s="29">
        <f t="shared" si="3"/>
        <v>130461.04000000001</v>
      </c>
      <c r="G11" s="29">
        <f t="shared" si="4"/>
        <v>26092.207999999999</v>
      </c>
      <c r="H11" s="31"/>
      <c r="I11" s="33" t="s">
        <v>43</v>
      </c>
    </row>
    <row r="12" spans="1:9" s="33" customFormat="1" ht="31.5" customHeight="1">
      <c r="A12" s="4">
        <v>8</v>
      </c>
      <c r="B12" s="50" t="s">
        <v>32</v>
      </c>
      <c r="C12" s="11">
        <v>848281.4</v>
      </c>
      <c r="D12" s="29">
        <f t="shared" si="1"/>
        <v>593796.98</v>
      </c>
      <c r="E12" s="29">
        <f t="shared" si="2"/>
        <v>254484.42</v>
      </c>
      <c r="F12" s="29">
        <f t="shared" si="3"/>
        <v>212070.35</v>
      </c>
      <c r="G12" s="29">
        <f t="shared" si="4"/>
        <v>42414.07</v>
      </c>
      <c r="H12" s="31"/>
      <c r="I12" s="34">
        <v>206</v>
      </c>
    </row>
    <row r="13" spans="1:9" s="33" customFormat="1" ht="31.5" customHeight="1">
      <c r="A13" s="4">
        <v>9</v>
      </c>
      <c r="B13" s="15" t="s">
        <v>33</v>
      </c>
      <c r="C13" s="11">
        <v>883914.4</v>
      </c>
      <c r="D13" s="29">
        <f t="shared" si="1"/>
        <v>618740.08000000007</v>
      </c>
      <c r="E13" s="29">
        <f t="shared" si="2"/>
        <v>265174.32</v>
      </c>
      <c r="F13" s="29">
        <f t="shared" si="3"/>
        <v>220978.6</v>
      </c>
      <c r="G13" s="29">
        <f t="shared" si="4"/>
        <v>44195.72</v>
      </c>
      <c r="H13" s="31"/>
      <c r="I13" s="34">
        <v>186</v>
      </c>
    </row>
    <row r="14" spans="1:9" s="33" customFormat="1" ht="22.5" customHeight="1">
      <c r="A14" s="4">
        <v>10</v>
      </c>
      <c r="B14" s="37" t="s">
        <v>34</v>
      </c>
      <c r="C14" s="38">
        <v>334000</v>
      </c>
      <c r="D14" s="12">
        <f t="shared" si="1"/>
        <v>233800</v>
      </c>
      <c r="E14" s="12">
        <f t="shared" si="2"/>
        <v>100200</v>
      </c>
      <c r="F14" s="12">
        <f t="shared" si="3"/>
        <v>83500</v>
      </c>
      <c r="G14" s="12">
        <f t="shared" si="4"/>
        <v>16700</v>
      </c>
      <c r="H14" s="31"/>
    </row>
    <row r="15" spans="1:9" s="33" customFormat="1" ht="22.5" customHeight="1">
      <c r="A15" s="4">
        <v>11</v>
      </c>
      <c r="B15" s="17" t="s">
        <v>50</v>
      </c>
      <c r="C15" s="18">
        <v>18000</v>
      </c>
      <c r="D15" s="19">
        <f>C15/100*70</f>
        <v>12600</v>
      </c>
      <c r="E15" s="20">
        <f>SUM(F15:G15)</f>
        <v>5400</v>
      </c>
      <c r="F15" s="19">
        <f>C15/100*25</f>
        <v>4500</v>
      </c>
      <c r="G15" s="19">
        <f>C15/100*5</f>
        <v>900</v>
      </c>
      <c r="H15" s="31"/>
    </row>
    <row r="16" spans="1:9" ht="18.75">
      <c r="A16" s="84" t="s">
        <v>42</v>
      </c>
      <c r="B16" s="85"/>
      <c r="C16" s="27">
        <v>6637212.2699999996</v>
      </c>
      <c r="D16" s="27">
        <v>4646048.59</v>
      </c>
      <c r="E16" s="27">
        <v>1991163.68</v>
      </c>
      <c r="F16" s="27">
        <v>1659303.07</v>
      </c>
      <c r="G16" s="27">
        <v>331860.61</v>
      </c>
      <c r="H16" s="27">
        <v>0</v>
      </c>
    </row>
    <row r="17" spans="1:1">
      <c r="A17" t="s">
        <v>75</v>
      </c>
    </row>
  </sheetData>
  <mergeCells count="6">
    <mergeCell ref="A16:B16"/>
    <mergeCell ref="A1:G1"/>
    <mergeCell ref="A2:A3"/>
    <mergeCell ref="B2:B3"/>
    <mergeCell ref="C2:H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оплата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2023-11-30T11:15:44Z</dcterms:modified>
</cp:coreProperties>
</file>